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TML_public\HTML_Avalon\kalkulatori\"/>
    </mc:Choice>
  </mc:AlternateContent>
  <bookViews>
    <workbookView xWindow="480" yWindow="75" windowWidth="19320" windowHeight="12960"/>
  </bookViews>
  <sheets>
    <sheet name="NPK_calc" sheetId="1" r:id="rId1"/>
  </sheets>
  <definedNames>
    <definedName name="N_raspodjela">NPK_calc!$E$23:$G$30</definedName>
    <definedName name="NPK_formulacije" comment="Formulacije gnojiva" localSheetId="0">NPK_calc!$E$3:$I$20</definedName>
    <definedName name="NPK_formulacije">NPK_calc!$E$2:$I$20</definedName>
    <definedName name="Raspodjela_N">NPK_calc!$E$24:$G$30</definedName>
  </definedNames>
  <calcPr calcId="162913"/>
</workbook>
</file>

<file path=xl/calcChain.xml><?xml version="1.0" encoding="utf-8"?>
<calcChain xmlns="http://schemas.openxmlformats.org/spreadsheetml/2006/main">
  <c r="C11" i="1" l="1"/>
  <c r="A24" i="1" l="1"/>
  <c r="B15" i="1"/>
  <c r="B11" i="1"/>
  <c r="B12" i="1" s="1"/>
  <c r="B14" i="1"/>
  <c r="C13" i="1" l="1"/>
  <c r="B13" i="1"/>
  <c r="B16" i="1" s="1"/>
  <c r="B17" i="1"/>
  <c r="C17" i="1" s="1"/>
  <c r="B18" i="1"/>
  <c r="C18" i="1" s="1"/>
  <c r="C16" i="1" l="1"/>
  <c r="C19" i="1"/>
  <c r="A23" i="1"/>
  <c r="B19" i="1"/>
  <c r="A22" i="1" s="1"/>
</calcChain>
</file>

<file path=xl/sharedStrings.xml><?xml version="1.0" encoding="utf-8"?>
<sst xmlns="http://schemas.openxmlformats.org/spreadsheetml/2006/main" count="63" uniqueCount="58">
  <si>
    <t>N</t>
  </si>
  <si>
    <t>NPK kg/ha</t>
  </si>
  <si>
    <t>Bilanca N</t>
  </si>
  <si>
    <t>Preporuka kg/ha</t>
  </si>
  <si>
    <t>Hranjivi element</t>
  </si>
  <si>
    <t>n</t>
  </si>
  <si>
    <r>
      <t>P</t>
    </r>
    <r>
      <rPr>
        <b/>
        <vertAlign val="sub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>O</t>
    </r>
    <r>
      <rPr>
        <b/>
        <vertAlign val="subscript"/>
        <sz val="10"/>
        <rFont val="Arial"/>
        <family val="2"/>
        <charset val="238"/>
      </rPr>
      <t>5</t>
    </r>
  </si>
  <si>
    <r>
      <t>K</t>
    </r>
    <r>
      <rPr>
        <b/>
        <vertAlign val="sub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>O</t>
    </r>
  </si>
  <si>
    <t>Kompleksno gnojivo:</t>
  </si>
  <si>
    <t>formulacija</t>
  </si>
  <si>
    <t>10:20:30</t>
  </si>
  <si>
    <t>10:30:20</t>
  </si>
  <si>
    <t>12:52:00</t>
  </si>
  <si>
    <t>13:10:12</t>
  </si>
  <si>
    <t>15:15:15</t>
  </si>
  <si>
    <t>20:10:20</t>
  </si>
  <si>
    <t>05:20:30</t>
  </si>
  <si>
    <t>06:18:36</t>
  </si>
  <si>
    <t>07:14:21</t>
  </si>
  <si>
    <t>07:20:30</t>
  </si>
  <si>
    <t>08:16:24</t>
  </si>
  <si>
    <t>08:24:24</t>
  </si>
  <si>
    <t>08:26:36</t>
  </si>
  <si>
    <t>Tablica formulacija kompleksnih gnojiva</t>
  </si>
  <si>
    <t>Tablica raspodjele N</t>
  </si>
  <si>
    <t>osnovna (%)</t>
  </si>
  <si>
    <t>dopunska (%)</t>
  </si>
  <si>
    <t>Bilanca P (kg/ha)</t>
  </si>
  <si>
    <t>Bilanca K (kg/ha)</t>
  </si>
  <si>
    <t>Postotak N pod osn. obradu:</t>
  </si>
  <si>
    <t>Bilanca N:P:K (kg/ha)</t>
  </si>
  <si>
    <t>KAN kg/ha</t>
  </si>
  <si>
    <t>Urea (kg/ha)</t>
  </si>
  <si>
    <t>Podmireno s NPK (N kg/ha)</t>
  </si>
  <si>
    <t>Izbor kompleksnog gnojiva za osnovnu gnojidbu usjeva</t>
  </si>
  <si>
    <t>Upozorenja:</t>
  </si>
  <si>
    <t>N podmiren iz NPK</t>
  </si>
  <si>
    <t>predsj., start i prihrana</t>
  </si>
  <si>
    <t xml:space="preserve">Prof. dr. sc. Vladimir Vukadinović© </t>
  </si>
  <si>
    <t>Public verzija, v2..0; 1997., 2016.</t>
  </si>
  <si>
    <t>08:11:23</t>
  </si>
  <si>
    <t>05:15:30</t>
  </si>
  <si>
    <t>08:26:26</t>
  </si>
  <si>
    <t>00:05:30</t>
  </si>
  <si>
    <t>18:46:00</t>
  </si>
  <si>
    <r>
      <t>Ca(NO</t>
    </r>
    <r>
      <rPr>
        <b/>
        <vertAlign val="subscript"/>
        <sz val="10"/>
        <color rgb="FF0000CC"/>
        <rFont val="Arial"/>
        <family val="2"/>
        <charset val="238"/>
      </rPr>
      <t>3</t>
    </r>
    <r>
      <rPr>
        <b/>
        <sz val="10"/>
        <color rgb="FF0000CC"/>
        <rFont val="Arial"/>
        <family val="2"/>
        <charset val="238"/>
      </rPr>
      <t>)</t>
    </r>
    <r>
      <rPr>
        <b/>
        <vertAlign val="subscript"/>
        <sz val="10"/>
        <color rgb="FF0000CC"/>
        <rFont val="Arial"/>
        <family val="2"/>
        <charset val="238"/>
      </rPr>
      <t>2</t>
    </r>
    <r>
      <rPr>
        <b/>
        <sz val="10"/>
        <color rgb="FF0000CC"/>
        <rFont val="Arial"/>
        <family val="2"/>
        <charset val="238"/>
      </rPr>
      <t xml:space="preserve"> kg/ha</t>
    </r>
  </si>
  <si>
    <r>
      <rPr>
        <b/>
        <sz val="9"/>
        <color rgb="FF0000CC"/>
        <rFont val="Arial"/>
        <family val="2"/>
        <charset val="238"/>
      </rPr>
      <t>bez uree i KAN-a!</t>
    </r>
  </si>
  <si>
    <t>Uputa:</t>
  </si>
  <si>
    <t>1. Potrebne parametre unesite u žuto obojene ćelije.</t>
  </si>
  <si>
    <t>2. Izaberite formulaciju mineralnog gnojiva s popisa (kliknite na ćeliju B4 i otvorite padajući izbornik.</t>
  </si>
  <si>
    <t>4. Upišite temeljem kemijske analize tla preporučenu N, P i K gnojidbu u ćelije B7 - B9.</t>
  </si>
  <si>
    <t>3. Izaberite N udjel u osnovnoj gnojidbi (klikni na ćeliju b5). Ostatak je namijenjen za N-prihranu, predsjetvenu i startnu gnojidbu.</t>
  </si>
  <si>
    <t>5. Kod primjene cjelokupne doze N predsjetveno, startno ili u prihrani, npr. za duhan, umjesto uree ili KAN-a izaberite Ca(NO3)2.</t>
  </si>
  <si>
    <t>6. Kad je izabran MAP ili DAP, manjak kalija primijenite u formi KCl ili K2SO4 (ispisuje se kao 3. upozorenje).</t>
  </si>
  <si>
    <t>7. Kad je izostavljen N u osnovnoj gnojidbi (ili ga je raspodjelom predviđeno malo), moguć je suvišak N.</t>
  </si>
  <si>
    <t>8. U ćelijama C12 - C19 (ružičasto) su objašnjenja (- označava nedostatak hraniva - tolerancija je ±10 kg/ha po elementu).</t>
  </si>
  <si>
    <t>e-mail:vladimir@tlo-i-biljka.eu</t>
  </si>
  <si>
    <t>http://tlo-i-biljka.eu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</si>
</sst>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vertAlign val="subscript"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b/>
      <u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rgb="FF0000CC"/>
      <name val="Arial"/>
      <family val="2"/>
      <charset val="238"/>
    </font>
    <font>
      <b/>
      <vertAlign val="subscript"/>
      <sz val="10"/>
      <color rgb="FF0000CC"/>
      <name val="Arial"/>
      <family val="2"/>
      <charset val="238"/>
    </font>
    <font>
      <b/>
      <sz val="9"/>
      <color rgb="FF0000CC"/>
      <name val="Arial"/>
      <family val="2"/>
      <charset val="238"/>
    </font>
    <font>
      <b/>
      <i/>
      <u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1" fillId="0" borderId="0" xfId="0" applyFont="1" applyAlignment="1" applyProtection="1">
      <alignment horizontal="left" vertical="center" indent="1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1" fillId="0" borderId="0" xfId="0" quotePrefix="1" applyFont="1" applyAlignment="1" applyProtection="1">
      <alignment horizontal="left" vertical="center" indent="1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4" xfId="0" quotePrefix="1" applyFont="1" applyBorder="1" applyAlignment="1" applyProtection="1">
      <alignment horizontal="center"/>
      <protection hidden="1"/>
    </xf>
    <xf numFmtId="0" fontId="1" fillId="0" borderId="8" xfId="0" quotePrefix="1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49" fontId="1" fillId="0" borderId="9" xfId="0" quotePrefix="1" applyNumberFormat="1" applyFont="1" applyBorder="1" applyAlignment="1" applyProtection="1">
      <alignment horizontal="center"/>
      <protection hidden="1"/>
    </xf>
    <xf numFmtId="1" fontId="1" fillId="0" borderId="14" xfId="0" applyNumberFormat="1" applyFont="1" applyBorder="1" applyAlignment="1" applyProtection="1">
      <alignment horizontal="center"/>
      <protection hidden="1"/>
    </xf>
    <xf numFmtId="1" fontId="1" fillId="0" borderId="15" xfId="0" applyNumberFormat="1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left" vertical="center" indent="1"/>
      <protection hidden="1"/>
    </xf>
    <xf numFmtId="0" fontId="1" fillId="0" borderId="11" xfId="0" applyFont="1" applyBorder="1" applyAlignment="1" applyProtection="1">
      <alignment horizontal="center"/>
      <protection hidden="1"/>
    </xf>
    <xf numFmtId="49" fontId="1" fillId="0" borderId="6" xfId="0" quotePrefix="1" applyNumberFormat="1" applyFont="1" applyBorder="1" applyAlignment="1" applyProtection="1">
      <alignment horizontal="center"/>
      <protection hidden="1"/>
    </xf>
    <xf numFmtId="1" fontId="1" fillId="0" borderId="0" xfId="0" applyNumberFormat="1" applyFont="1" applyBorder="1" applyAlignment="1" applyProtection="1">
      <alignment horizontal="center"/>
      <protection hidden="1"/>
    </xf>
    <xf numFmtId="1" fontId="1" fillId="0" borderId="1" xfId="0" applyNumberFormat="1" applyFont="1" applyBorder="1" applyAlignment="1" applyProtection="1">
      <alignment horizontal="center"/>
      <protection hidden="1"/>
    </xf>
    <xf numFmtId="0" fontId="1" fillId="0" borderId="5" xfId="0" quotePrefix="1" applyFont="1" applyBorder="1" applyAlignment="1" applyProtection="1">
      <alignment horizontal="left" vertical="center" indent="1"/>
      <protection hidden="1"/>
    </xf>
    <xf numFmtId="0" fontId="4" fillId="0" borderId="10" xfId="0" applyFont="1" applyBorder="1" applyAlignment="1" applyProtection="1">
      <alignment horizontal="left" vertical="center" indent="1"/>
      <protection hidden="1"/>
    </xf>
    <xf numFmtId="0" fontId="4" fillId="0" borderId="9" xfId="0" applyFont="1" applyBorder="1" applyAlignment="1" applyProtection="1">
      <alignment horizontal="center"/>
      <protection hidden="1"/>
    </xf>
    <xf numFmtId="2" fontId="1" fillId="0" borderId="11" xfId="0" quotePrefix="1" applyNumberFormat="1" applyFont="1" applyBorder="1" applyAlignment="1" applyProtection="1">
      <alignment horizontal="left" vertical="center" textRotation="90"/>
      <protection hidden="1"/>
    </xf>
    <xf numFmtId="0" fontId="1" fillId="0" borderId="10" xfId="0" applyFont="1" applyBorder="1" applyAlignment="1" applyProtection="1">
      <alignment horizontal="left" vertical="center" indent="1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1" fillId="0" borderId="11" xfId="0" quotePrefix="1" applyFont="1" applyBorder="1" applyAlignment="1" applyProtection="1">
      <alignment horizontal="left" vertical="center" indent="1"/>
      <protection hidden="1"/>
    </xf>
    <xf numFmtId="0" fontId="1" fillId="0" borderId="12" xfId="0" quotePrefix="1" applyFont="1" applyBorder="1" applyAlignment="1" applyProtection="1">
      <alignment horizontal="left" vertical="center" indent="1"/>
      <protection hidden="1"/>
    </xf>
    <xf numFmtId="0" fontId="4" fillId="0" borderId="13" xfId="0" quotePrefix="1" applyFont="1" applyBorder="1" applyAlignment="1" applyProtection="1">
      <alignment horizontal="left" vertical="center" indent="1"/>
      <protection hidden="1"/>
    </xf>
    <xf numFmtId="1" fontId="4" fillId="0" borderId="5" xfId="0" applyNumberFormat="1" applyFont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left" vertical="center" indent="1"/>
      <protection hidden="1"/>
    </xf>
    <xf numFmtId="1" fontId="1" fillId="0" borderId="9" xfId="0" applyNumberFormat="1" applyFont="1" applyBorder="1" applyAlignment="1" applyProtection="1">
      <alignment horizontal="center"/>
      <protection hidden="1"/>
    </xf>
    <xf numFmtId="0" fontId="11" fillId="3" borderId="9" xfId="0" quotePrefix="1" applyFont="1" applyFill="1" applyBorder="1" applyAlignment="1" applyProtection="1">
      <alignment horizontal="left" vertical="center" indent="1"/>
      <protection hidden="1"/>
    </xf>
    <xf numFmtId="1" fontId="1" fillId="0" borderId="6" xfId="0" applyNumberFormat="1" applyFont="1" applyBorder="1" applyAlignment="1" applyProtection="1">
      <alignment horizontal="center"/>
      <protection hidden="1"/>
    </xf>
    <xf numFmtId="0" fontId="11" fillId="3" borderId="6" xfId="0" applyFont="1" applyFill="1" applyBorder="1" applyAlignment="1" applyProtection="1">
      <alignment horizontal="left" vertical="center" indent="1"/>
      <protection hidden="1"/>
    </xf>
    <xf numFmtId="0" fontId="11" fillId="3" borderId="6" xfId="0" quotePrefix="1" applyFont="1" applyFill="1" applyBorder="1" applyAlignment="1" applyProtection="1">
      <alignment horizontal="left" vertical="center" indent="1"/>
      <protection hidden="1"/>
    </xf>
    <xf numFmtId="0" fontId="13" fillId="0" borderId="0" xfId="0" quotePrefix="1" applyFont="1" applyAlignment="1" applyProtection="1">
      <alignment horizontal="left" vertical="center" indent="1"/>
      <protection hidden="1"/>
    </xf>
    <xf numFmtId="1" fontId="13" fillId="0" borderId="6" xfId="0" applyNumberFormat="1" applyFont="1" applyBorder="1" applyAlignment="1" applyProtection="1">
      <alignment horizontal="center"/>
      <protection hidden="1"/>
    </xf>
    <xf numFmtId="0" fontId="15" fillId="3" borderId="6" xfId="0" quotePrefix="1" applyFont="1" applyFill="1" applyBorder="1" applyAlignment="1" applyProtection="1">
      <alignment horizontal="left" vertical="center" indent="1"/>
      <protection hidden="1"/>
    </xf>
    <xf numFmtId="0" fontId="1" fillId="0" borderId="11" xfId="0" applyFont="1" applyBorder="1" applyAlignment="1" applyProtection="1">
      <alignment horizontal="left" vertical="center" indent="1"/>
      <protection hidden="1"/>
    </xf>
    <xf numFmtId="0" fontId="1" fillId="0" borderId="13" xfId="0" quotePrefix="1" applyFont="1" applyBorder="1" applyAlignment="1" applyProtection="1">
      <alignment horizontal="left" vertical="center" indent="1"/>
      <protection hidden="1"/>
    </xf>
    <xf numFmtId="1" fontId="1" fillId="0" borderId="5" xfId="0" applyNumberFormat="1" applyFont="1" applyBorder="1" applyAlignment="1" applyProtection="1">
      <alignment horizontal="center"/>
      <protection hidden="1"/>
    </xf>
    <xf numFmtId="0" fontId="11" fillId="3" borderId="5" xfId="0" applyFont="1" applyFill="1" applyBorder="1" applyAlignment="1" applyProtection="1">
      <alignment horizontal="left" vertical="center" indent="1"/>
      <protection hidden="1"/>
    </xf>
    <xf numFmtId="0" fontId="1" fillId="0" borderId="12" xfId="0" applyFont="1" applyBorder="1" applyAlignment="1" applyProtection="1">
      <alignment horizontal="center"/>
      <protection hidden="1"/>
    </xf>
    <xf numFmtId="49" fontId="1" fillId="0" borderId="7" xfId="0" quotePrefix="1" applyNumberFormat="1" applyFont="1" applyBorder="1" applyAlignment="1" applyProtection="1">
      <alignment horizontal="center"/>
      <protection hidden="1"/>
    </xf>
    <xf numFmtId="1" fontId="1" fillId="0" borderId="2" xfId="0" applyNumberFormat="1" applyFont="1" applyBorder="1" applyAlignment="1" applyProtection="1">
      <alignment horizontal="center"/>
      <protection hidden="1"/>
    </xf>
    <xf numFmtId="1" fontId="1" fillId="0" borderId="3" xfId="0" applyNumberFormat="1" applyFont="1" applyBorder="1" applyAlignment="1" applyProtection="1">
      <alignment horizontal="center"/>
      <protection hidden="1"/>
    </xf>
    <xf numFmtId="0" fontId="9" fillId="0" borderId="0" xfId="0" quotePrefix="1" applyFont="1" applyAlignment="1" applyProtection="1">
      <alignment horizontal="left" vertical="center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5" fillId="0" borderId="9" xfId="0" quotePrefix="1" applyFont="1" applyBorder="1" applyAlignment="1" applyProtection="1">
      <alignment horizontal="center" vertical="center"/>
      <protection hidden="1"/>
    </xf>
    <xf numFmtId="0" fontId="6" fillId="0" borderId="6" xfId="1" quotePrefix="1" applyBorder="1" applyAlignment="1" applyProtection="1">
      <alignment horizontal="center" vertical="center"/>
      <protection hidden="1"/>
    </xf>
    <xf numFmtId="0" fontId="6" fillId="0" borderId="6" xfId="1" quotePrefix="1" applyBorder="1" applyAlignment="1" applyProtection="1">
      <alignment horizontal="center"/>
      <protection hidden="1"/>
    </xf>
    <xf numFmtId="0" fontId="8" fillId="0" borderId="7" xfId="0" quotePrefix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6" fillId="0" borderId="0" xfId="0" quotePrefix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 vertical="center" indent="1"/>
      <protection hidden="1"/>
    </xf>
    <xf numFmtId="0" fontId="10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locked="0" hidden="1"/>
    </xf>
    <xf numFmtId="0" fontId="1" fillId="2" borderId="9" xfId="0" applyFont="1" applyFill="1" applyBorder="1" applyAlignment="1" applyProtection="1">
      <alignment horizontal="center"/>
      <protection locked="0" hidden="1"/>
    </xf>
    <xf numFmtId="0" fontId="1" fillId="2" borderId="6" xfId="0" applyFont="1" applyFill="1" applyBorder="1" applyAlignment="1" applyProtection="1">
      <alignment horizontal="center"/>
      <protection locked="0" hidden="1"/>
    </xf>
    <xf numFmtId="0" fontId="1" fillId="2" borderId="7" xfId="0" applyFont="1" applyFill="1" applyBorder="1" applyAlignment="1" applyProtection="1">
      <alignment horizontal="center"/>
      <protection locked="0" hidden="1"/>
    </xf>
    <xf numFmtId="0" fontId="12" fillId="0" borderId="0" xfId="0" quotePrefix="1" applyFont="1" applyAlignment="1" applyProtection="1">
      <alignment horizontal="center" vertical="center" wrapText="1"/>
      <protection hidden="1"/>
    </xf>
    <xf numFmtId="0" fontId="12" fillId="0" borderId="2" xfId="0" quotePrefix="1" applyFont="1" applyBorder="1" applyAlignment="1" applyProtection="1">
      <alignment horizontal="center" vertical="center" wrapText="1"/>
      <protection hidden="1"/>
    </xf>
    <xf numFmtId="0" fontId="1" fillId="0" borderId="2" xfId="0" quotePrefix="1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0" fillId="0" borderId="0" xfId="0" quotePrefix="1" applyFont="1" applyAlignment="1" applyProtection="1">
      <alignment horizontal="left" vertical="center"/>
      <protection hidden="1"/>
    </xf>
    <xf numFmtId="0" fontId="10" fillId="0" borderId="0" xfId="0" quotePrefix="1" applyFont="1" applyFill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vladimir-vukadinovic.from.hr/" TargetMode="External"/><Relationship Id="rId1" Type="http://schemas.openxmlformats.org/officeDocument/2006/relationships/hyperlink" Target="mailto:vuk48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sqref="A1:B3"/>
    </sheetView>
  </sheetViews>
  <sheetFormatPr defaultRowHeight="15" customHeight="1" x14ac:dyDescent="0.2"/>
  <cols>
    <col min="1" max="1" width="29.85546875" style="1" customWidth="1"/>
    <col min="2" max="2" width="18.7109375" style="3" customWidth="1"/>
    <col min="3" max="3" width="21.28515625" style="1" customWidth="1"/>
    <col min="4" max="4" width="12.7109375" style="3" customWidth="1"/>
    <col min="5" max="5" width="7.7109375" style="49" customWidth="1"/>
    <col min="6" max="9" width="12.7109375" style="49" customWidth="1"/>
    <col min="10" max="16384" width="9.140625" style="3"/>
  </cols>
  <sheetData>
    <row r="1" spans="1:9" ht="15" customHeight="1" thickBot="1" x14ac:dyDescent="0.25">
      <c r="A1" s="69" t="s">
        <v>34</v>
      </c>
      <c r="B1" s="69"/>
      <c r="D1" s="2"/>
      <c r="E1" s="71" t="s">
        <v>23</v>
      </c>
      <c r="F1" s="71"/>
      <c r="G1" s="71"/>
      <c r="H1" s="71"/>
      <c r="I1" s="71"/>
    </row>
    <row r="2" spans="1:9" ht="15" customHeight="1" thickBot="1" x14ac:dyDescent="0.3">
      <c r="A2" s="69"/>
      <c r="B2" s="69"/>
      <c r="C2" s="4"/>
      <c r="E2" s="5" t="s">
        <v>5</v>
      </c>
      <c r="F2" s="6" t="s">
        <v>9</v>
      </c>
      <c r="G2" s="7" t="s">
        <v>0</v>
      </c>
      <c r="H2" s="8" t="s">
        <v>6</v>
      </c>
      <c r="I2" s="9" t="s">
        <v>7</v>
      </c>
    </row>
    <row r="3" spans="1:9" ht="15" customHeight="1" thickBot="1" x14ac:dyDescent="0.25">
      <c r="A3" s="70"/>
      <c r="B3" s="70"/>
      <c r="E3" s="10">
        <v>1</v>
      </c>
      <c r="F3" s="11" t="s">
        <v>41</v>
      </c>
      <c r="G3" s="12">
        <v>5</v>
      </c>
      <c r="H3" s="12">
        <v>15</v>
      </c>
      <c r="I3" s="13">
        <v>30</v>
      </c>
    </row>
    <row r="4" spans="1:9" ht="15" customHeight="1" thickBot="1" x14ac:dyDescent="0.25">
      <c r="A4" s="14" t="s">
        <v>8</v>
      </c>
      <c r="B4" s="65" t="s">
        <v>19</v>
      </c>
      <c r="C4" s="4"/>
      <c r="E4" s="15">
        <v>2</v>
      </c>
      <c r="F4" s="16" t="s">
        <v>18</v>
      </c>
      <c r="G4" s="17">
        <v>7</v>
      </c>
      <c r="H4" s="17">
        <v>14</v>
      </c>
      <c r="I4" s="18">
        <v>21</v>
      </c>
    </row>
    <row r="5" spans="1:9" ht="15" customHeight="1" thickBot="1" x14ac:dyDescent="0.25">
      <c r="A5" s="19" t="s">
        <v>29</v>
      </c>
      <c r="B5" s="65">
        <v>40</v>
      </c>
      <c r="E5" s="15">
        <v>3</v>
      </c>
      <c r="F5" s="16" t="s">
        <v>19</v>
      </c>
      <c r="G5" s="17">
        <v>7</v>
      </c>
      <c r="H5" s="17">
        <v>20</v>
      </c>
      <c r="I5" s="18">
        <v>30</v>
      </c>
    </row>
    <row r="6" spans="1:9" ht="15" customHeight="1" thickBot="1" x14ac:dyDescent="0.3">
      <c r="A6" s="20" t="s">
        <v>4</v>
      </c>
      <c r="B6" s="21" t="s">
        <v>3</v>
      </c>
      <c r="C6" s="22"/>
      <c r="E6" s="15">
        <v>4</v>
      </c>
      <c r="F6" s="16" t="s">
        <v>40</v>
      </c>
      <c r="G6" s="17">
        <v>8</v>
      </c>
      <c r="H6" s="17">
        <v>11</v>
      </c>
      <c r="I6" s="18">
        <v>23</v>
      </c>
    </row>
    <row r="7" spans="1:9" ht="15" customHeight="1" x14ac:dyDescent="0.2">
      <c r="A7" s="23" t="s">
        <v>0</v>
      </c>
      <c r="B7" s="66">
        <v>145</v>
      </c>
      <c r="C7" s="24"/>
      <c r="E7" s="15">
        <v>5</v>
      </c>
      <c r="F7" s="16" t="s">
        <v>20</v>
      </c>
      <c r="G7" s="17">
        <v>8</v>
      </c>
      <c r="H7" s="17">
        <v>16</v>
      </c>
      <c r="I7" s="18">
        <v>24</v>
      </c>
    </row>
    <row r="8" spans="1:9" ht="15" customHeight="1" x14ac:dyDescent="0.2">
      <c r="A8" s="25" t="s">
        <v>6</v>
      </c>
      <c r="B8" s="67">
        <v>90</v>
      </c>
      <c r="C8" s="24"/>
      <c r="E8" s="15">
        <v>6</v>
      </c>
      <c r="F8" s="16" t="s">
        <v>16</v>
      </c>
      <c r="G8" s="17">
        <v>5</v>
      </c>
      <c r="H8" s="17">
        <v>20</v>
      </c>
      <c r="I8" s="18">
        <v>30</v>
      </c>
    </row>
    <row r="9" spans="1:9" ht="15" customHeight="1" thickBot="1" x14ac:dyDescent="0.25">
      <c r="A9" s="26" t="s">
        <v>7</v>
      </c>
      <c r="B9" s="68">
        <v>185</v>
      </c>
      <c r="C9" s="24"/>
      <c r="E9" s="15">
        <v>7</v>
      </c>
      <c r="F9" s="16" t="s">
        <v>17</v>
      </c>
      <c r="G9" s="17">
        <v>6</v>
      </c>
      <c r="H9" s="17">
        <v>18</v>
      </c>
      <c r="I9" s="18">
        <v>36</v>
      </c>
    </row>
    <row r="10" spans="1:9" ht="15" customHeight="1" thickBot="1" x14ac:dyDescent="0.25">
      <c r="E10" s="15">
        <v>8</v>
      </c>
      <c r="F10" s="16" t="s">
        <v>21</v>
      </c>
      <c r="G10" s="17">
        <v>8</v>
      </c>
      <c r="H10" s="17">
        <v>24</v>
      </c>
      <c r="I10" s="18">
        <v>24</v>
      </c>
    </row>
    <row r="11" spans="1:9" ht="15" customHeight="1" thickBot="1" x14ac:dyDescent="0.3">
      <c r="A11" s="27" t="s">
        <v>1</v>
      </c>
      <c r="B11" s="28">
        <f>IF(VALUE(RIGHT(B4,2))&gt;0,((B8*100/VALUE(MID(B4,4,2))+B9*(100/VALUE(RIGHT(B4,2))))/2),(B8*100/VALUE(MID(B4,4,2))+B9*(0.001)/2))</f>
        <v>533.33333333333337</v>
      </c>
      <c r="C11" s="29" t="str">
        <f>IF(SUM(B7:B9)&lt;=300,"Skromna gnojidba!",IF(SUM(B7:B9)&lt;=450,"Osrednja gnojidba!",IF(SUM(B7:B9)&lt;=600,"Visoka gnojidba!","Luksuzna gnojidba!")))</f>
        <v>Osrednja gnojidba!</v>
      </c>
      <c r="E11" s="15">
        <v>9</v>
      </c>
      <c r="F11" s="16" t="s">
        <v>42</v>
      </c>
      <c r="G11" s="17">
        <v>8</v>
      </c>
      <c r="H11" s="17">
        <v>26</v>
      </c>
      <c r="I11" s="18">
        <v>26</v>
      </c>
    </row>
    <row r="12" spans="1:9" ht="15" customHeight="1" x14ac:dyDescent="0.2">
      <c r="A12" s="25" t="s">
        <v>33</v>
      </c>
      <c r="B12" s="30">
        <f>B11*VALUE(LEFT(B4,2)/100)</f>
        <v>37.333333333333343</v>
      </c>
      <c r="C12" s="31" t="s">
        <v>36</v>
      </c>
      <c r="E12" s="15">
        <v>10</v>
      </c>
      <c r="F12" s="16" t="s">
        <v>22</v>
      </c>
      <c r="G12" s="17">
        <v>8</v>
      </c>
      <c r="H12" s="17">
        <v>26</v>
      </c>
      <c r="I12" s="18">
        <v>36</v>
      </c>
    </row>
    <row r="13" spans="1:9" ht="15" customHeight="1" x14ac:dyDescent="0.2">
      <c r="A13" s="25" t="s">
        <v>32</v>
      </c>
      <c r="B13" s="32">
        <f>IF((B7*B5/100-B12)*100/46&gt;0,(B7*B5/100-B12)*100/46,0)</f>
        <v>44.927536231884034</v>
      </c>
      <c r="C13" s="33" t="str">
        <f>IF((B7*B5/100-B12)*100/46&gt;10,"pod osnovnu obradu","suvišak N")</f>
        <v>pod osnovnu obradu</v>
      </c>
      <c r="E13" s="15">
        <v>11</v>
      </c>
      <c r="F13" s="16" t="s">
        <v>10</v>
      </c>
      <c r="G13" s="17">
        <v>10</v>
      </c>
      <c r="H13" s="17">
        <v>20</v>
      </c>
      <c r="I13" s="18">
        <v>30</v>
      </c>
    </row>
    <row r="14" spans="1:9" ht="15" customHeight="1" x14ac:dyDescent="0.2">
      <c r="A14" s="25" t="s">
        <v>31</v>
      </c>
      <c r="B14" s="32">
        <f>B7*(100-B5)/100*100/27</f>
        <v>322.22222222222223</v>
      </c>
      <c r="C14" s="34" t="s">
        <v>37</v>
      </c>
      <c r="E14" s="15">
        <v>12</v>
      </c>
      <c r="F14" s="16" t="s">
        <v>11</v>
      </c>
      <c r="G14" s="17">
        <v>10</v>
      </c>
      <c r="H14" s="17">
        <v>30</v>
      </c>
      <c r="I14" s="18">
        <v>20</v>
      </c>
    </row>
    <row r="15" spans="1:9" ht="15" customHeight="1" x14ac:dyDescent="0.2">
      <c r="A15" s="35" t="s">
        <v>45</v>
      </c>
      <c r="B15" s="36" t="str">
        <f>"("&amp;ROUND(B7*(100-B5)/100*100/15.5,0)&amp;")"</f>
        <v>(561)</v>
      </c>
      <c r="C15" s="37" t="s">
        <v>46</v>
      </c>
      <c r="E15" s="15">
        <v>13</v>
      </c>
      <c r="F15" s="16" t="s">
        <v>13</v>
      </c>
      <c r="G15" s="17">
        <v>13</v>
      </c>
      <c r="H15" s="17">
        <v>10</v>
      </c>
      <c r="I15" s="18">
        <v>12</v>
      </c>
    </row>
    <row r="16" spans="1:9" ht="15" customHeight="1" x14ac:dyDescent="0.2">
      <c r="A16" s="38" t="s">
        <v>2</v>
      </c>
      <c r="B16" s="32">
        <f>B7-B12-B13*46/100-B14*27/100</f>
        <v>0</v>
      </c>
      <c r="C16" s="33" t="str">
        <f>IF(B16=0,"dobro!",IF(B16&lt;0,"suvišak N!","manjak N!"))</f>
        <v>dobro!</v>
      </c>
      <c r="E16" s="15">
        <v>14</v>
      </c>
      <c r="F16" s="16" t="s">
        <v>14</v>
      </c>
      <c r="G16" s="17">
        <v>15</v>
      </c>
      <c r="H16" s="17">
        <v>15</v>
      </c>
      <c r="I16" s="18">
        <v>15</v>
      </c>
    </row>
    <row r="17" spans="1:9" ht="15" customHeight="1" x14ac:dyDescent="0.2">
      <c r="A17" s="25" t="s">
        <v>27</v>
      </c>
      <c r="B17" s="32">
        <f>B8-B11*VALUE(MID(B4,4,2))/100</f>
        <v>-16.666666666666686</v>
      </c>
      <c r="C17" s="33" t="str">
        <f>IF(B17&lt;=-10,"suvišak P!",IF(AND(B17&lt;=10,B17&gt;=-10),"dobro!","manjak P!"))</f>
        <v>suvišak P!</v>
      </c>
      <c r="E17" s="15">
        <v>15</v>
      </c>
      <c r="F17" s="16" t="s">
        <v>15</v>
      </c>
      <c r="G17" s="17">
        <v>20</v>
      </c>
      <c r="H17" s="17">
        <v>10</v>
      </c>
      <c r="I17" s="18">
        <v>20</v>
      </c>
    </row>
    <row r="18" spans="1:9" ht="15" customHeight="1" thickBot="1" x14ac:dyDescent="0.25">
      <c r="A18" s="25" t="s">
        <v>28</v>
      </c>
      <c r="B18" s="32">
        <f>B9-B11*VALUE(RIGHT(B4,2))/100</f>
        <v>24.999999999999972</v>
      </c>
      <c r="C18" s="33" t="str">
        <f>IF(B18&lt;=-10,"suvišak K!",IF(AND(B18&lt;=10,B18&gt;=-10),"dobro!","manjak K!"))</f>
        <v>manjak K!</v>
      </c>
      <c r="E18" s="15">
        <v>16</v>
      </c>
      <c r="F18" s="16" t="s">
        <v>43</v>
      </c>
      <c r="G18" s="17">
        <v>0</v>
      </c>
      <c r="H18" s="17">
        <v>5</v>
      </c>
      <c r="I18" s="18">
        <v>30</v>
      </c>
    </row>
    <row r="19" spans="1:9" ht="15" customHeight="1" thickBot="1" x14ac:dyDescent="0.25">
      <c r="A19" s="39" t="s">
        <v>30</v>
      </c>
      <c r="B19" s="40">
        <f>ABS(B16)+ABS(B8-B11*VALUE(MID(B4,4,2))/100)+ABS(B9-B11*VALUE(RIGHT(B4,2))/100)</f>
        <v>41.666666666666657</v>
      </c>
      <c r="C19" s="41" t="str">
        <f>IF(ABS(B16)+ABS(B17)+ABS(B18)&gt;30,"loša!",IF(ABS(B16)+ABS(B17)+ABS(B18)&gt;15,"zadovoljava!","OK"))</f>
        <v>loša!</v>
      </c>
      <c r="E19" s="15">
        <v>17</v>
      </c>
      <c r="F19" s="16" t="s">
        <v>12</v>
      </c>
      <c r="G19" s="17">
        <v>12</v>
      </c>
      <c r="H19" s="17">
        <v>52</v>
      </c>
      <c r="I19" s="18">
        <v>0</v>
      </c>
    </row>
    <row r="20" spans="1:9" ht="15" customHeight="1" thickBot="1" x14ac:dyDescent="0.25">
      <c r="B20" s="2"/>
      <c r="E20" s="42">
        <v>18</v>
      </c>
      <c r="F20" s="43" t="s">
        <v>44</v>
      </c>
      <c r="G20" s="44">
        <v>18</v>
      </c>
      <c r="H20" s="44">
        <v>46</v>
      </c>
      <c r="I20" s="45">
        <v>0</v>
      </c>
    </row>
    <row r="21" spans="1:9" ht="15" customHeight="1" x14ac:dyDescent="0.2">
      <c r="A21" s="46" t="s">
        <v>35</v>
      </c>
      <c r="B21" s="47"/>
      <c r="C21" s="47"/>
      <c r="E21" s="48"/>
      <c r="F21" s="48"/>
      <c r="G21" s="48"/>
      <c r="H21" s="48"/>
      <c r="I21" s="48"/>
    </row>
    <row r="22" spans="1:9" ht="15" customHeight="1" thickBot="1" x14ac:dyDescent="0.25">
      <c r="A22" s="73" t="str">
        <f>IF(B19&gt;30,"Neodgovarajuća NPK formulacija! Promjenite!",IF(B19&lt;=15,"Pogodna NPK formulacija!","Formulacija NPK zadovoljava!"))</f>
        <v>Neodgovarajuća NPK formulacija! Promjenite!</v>
      </c>
      <c r="B22" s="73"/>
      <c r="C22" s="73"/>
      <c r="E22" s="72" t="s">
        <v>24</v>
      </c>
      <c r="F22" s="72"/>
      <c r="G22" s="72"/>
    </row>
    <row r="23" spans="1:9" ht="15" customHeight="1" thickBot="1" x14ac:dyDescent="0.25">
      <c r="A23" s="73" t="str">
        <f>IF(B16&lt;&gt;0,"Nemoguće je pravilna N-gnojidba!","Raspodjela N na osnovnu i dopunsku gnojidbu je OK!")</f>
        <v>Raspodjela N na osnovnu i dopunsku gnojidbu je OK!</v>
      </c>
      <c r="B23" s="73"/>
      <c r="C23" s="73"/>
      <c r="E23" s="6" t="s">
        <v>5</v>
      </c>
      <c r="F23" s="6" t="s">
        <v>25</v>
      </c>
      <c r="G23" s="6" t="s">
        <v>26</v>
      </c>
    </row>
    <row r="24" spans="1:9" ht="15" customHeight="1" x14ac:dyDescent="0.2">
      <c r="A24" s="73" t="str">
        <f>IF(OR(B4="12:52:00",B4="18:46:00"),CONCATENATE("Uz MAP ili DAP morate primjeniti: ",ROUND(B9*100/60,0)," kg/ha KCl"&amp;" ili "&amp;ROUND(B9*100/50,0)&amp;" kg/ha K2SO4"),"")</f>
        <v/>
      </c>
      <c r="B24" s="73"/>
      <c r="C24" s="73"/>
      <c r="E24" s="50">
        <v>1</v>
      </c>
      <c r="F24" s="50">
        <v>0</v>
      </c>
      <c r="G24" s="50">
        <v>100</v>
      </c>
    </row>
    <row r="25" spans="1:9" ht="15" customHeight="1" thickBot="1" x14ac:dyDescent="0.25">
      <c r="B25" s="51"/>
      <c r="C25" s="52"/>
      <c r="E25" s="53">
        <v>2</v>
      </c>
      <c r="F25" s="53">
        <v>10</v>
      </c>
      <c r="G25" s="53">
        <v>90</v>
      </c>
    </row>
    <row r="26" spans="1:9" ht="15" customHeight="1" x14ac:dyDescent="0.2">
      <c r="A26" s="54" t="s">
        <v>38</v>
      </c>
      <c r="B26" s="51"/>
      <c r="C26" s="51"/>
      <c r="E26" s="53">
        <v>3</v>
      </c>
      <c r="F26" s="53">
        <v>20</v>
      </c>
      <c r="G26" s="53">
        <v>80</v>
      </c>
    </row>
    <row r="27" spans="1:9" ht="15" customHeight="1" x14ac:dyDescent="0.2">
      <c r="A27" s="55" t="s">
        <v>56</v>
      </c>
      <c r="B27" s="2"/>
      <c r="E27" s="53">
        <v>4</v>
      </c>
      <c r="F27" s="53">
        <v>30</v>
      </c>
      <c r="G27" s="53">
        <v>70</v>
      </c>
    </row>
    <row r="28" spans="1:9" ht="15" customHeight="1" x14ac:dyDescent="0.2">
      <c r="A28" s="56" t="s">
        <v>57</v>
      </c>
      <c r="B28" s="2"/>
      <c r="E28" s="53">
        <v>5</v>
      </c>
      <c r="F28" s="53">
        <v>40</v>
      </c>
      <c r="G28" s="53">
        <v>50</v>
      </c>
    </row>
    <row r="29" spans="1:9" ht="15" customHeight="1" thickBot="1" x14ac:dyDescent="0.25">
      <c r="A29" s="57" t="s">
        <v>39</v>
      </c>
      <c r="B29" s="2"/>
      <c r="E29" s="53">
        <v>6</v>
      </c>
      <c r="F29" s="53">
        <v>50</v>
      </c>
      <c r="G29" s="53">
        <v>50</v>
      </c>
    </row>
    <row r="30" spans="1:9" ht="15" customHeight="1" thickBot="1" x14ac:dyDescent="0.25">
      <c r="A30" s="58"/>
      <c r="B30" s="2"/>
      <c r="E30" s="59">
        <v>7</v>
      </c>
      <c r="F30" s="59">
        <v>60</v>
      </c>
      <c r="G30" s="59">
        <v>40</v>
      </c>
    </row>
    <row r="31" spans="1:9" ht="15" customHeight="1" x14ac:dyDescent="0.2">
      <c r="A31" s="60" t="s">
        <v>47</v>
      </c>
      <c r="B31" s="61"/>
      <c r="C31" s="62"/>
      <c r="D31" s="63"/>
      <c r="E31" s="64"/>
      <c r="F31" s="64"/>
      <c r="G31" s="64"/>
    </row>
    <row r="32" spans="1:9" ht="15" customHeight="1" x14ac:dyDescent="0.2">
      <c r="A32" s="75" t="s">
        <v>48</v>
      </c>
      <c r="B32" s="76"/>
      <c r="C32" s="76"/>
      <c r="D32" s="76"/>
      <c r="E32" s="76"/>
      <c r="F32" s="76"/>
      <c r="G32" s="76"/>
    </row>
    <row r="33" spans="1:7" ht="15" customHeight="1" x14ac:dyDescent="0.2">
      <c r="A33" s="74" t="s">
        <v>49</v>
      </c>
      <c r="B33" s="74"/>
      <c r="C33" s="74"/>
      <c r="D33" s="74"/>
      <c r="E33" s="74"/>
      <c r="F33" s="74"/>
      <c r="G33" s="74"/>
    </row>
    <row r="34" spans="1:7" ht="15" customHeight="1" x14ac:dyDescent="0.2">
      <c r="A34" s="74" t="s">
        <v>51</v>
      </c>
      <c r="B34" s="74"/>
      <c r="C34" s="74"/>
      <c r="D34" s="74"/>
      <c r="E34" s="74"/>
      <c r="F34" s="74"/>
      <c r="G34" s="74"/>
    </row>
    <row r="35" spans="1:7" ht="15" customHeight="1" x14ac:dyDescent="0.2">
      <c r="A35" s="74" t="s">
        <v>50</v>
      </c>
      <c r="B35" s="77"/>
      <c r="C35" s="77"/>
      <c r="D35" s="77"/>
      <c r="E35" s="77"/>
      <c r="F35" s="77"/>
      <c r="G35" s="77"/>
    </row>
    <row r="36" spans="1:7" ht="15" customHeight="1" x14ac:dyDescent="0.2">
      <c r="A36" s="74" t="s">
        <v>52</v>
      </c>
      <c r="B36" s="77"/>
      <c r="C36" s="77"/>
      <c r="D36" s="77"/>
      <c r="E36" s="77"/>
      <c r="F36" s="77"/>
      <c r="G36" s="77"/>
    </row>
    <row r="37" spans="1:7" ht="15" customHeight="1" x14ac:dyDescent="0.2">
      <c r="A37" s="74" t="s">
        <v>53</v>
      </c>
      <c r="B37" s="77"/>
      <c r="C37" s="77"/>
      <c r="D37" s="77"/>
      <c r="E37" s="77"/>
      <c r="F37" s="77"/>
      <c r="G37" s="77"/>
    </row>
    <row r="38" spans="1:7" ht="15" customHeight="1" x14ac:dyDescent="0.2">
      <c r="A38" s="74" t="s">
        <v>54</v>
      </c>
      <c r="B38" s="77"/>
      <c r="C38" s="77"/>
      <c r="D38" s="77"/>
      <c r="E38" s="77"/>
      <c r="F38" s="77"/>
      <c r="G38" s="77"/>
    </row>
    <row r="39" spans="1:7" ht="15" customHeight="1" x14ac:dyDescent="0.2">
      <c r="A39" s="74" t="s">
        <v>55</v>
      </c>
      <c r="B39" s="77"/>
      <c r="C39" s="77"/>
      <c r="D39" s="77"/>
      <c r="E39" s="77"/>
      <c r="F39" s="77"/>
      <c r="G39" s="77"/>
    </row>
  </sheetData>
  <sheetProtection algorithmName="SHA-512" hashValue="YoajVhpl6U7m8qxU6fmWjA2QY9WSIA/SSpIcMemFjQOFH+dSKc7WhPk0J2KDqOgZxPkvnrBmJbTgMOkM+AdhjQ==" saltValue="9YkQ71MRIWthkvg4iK902A==" spinCount="100000" sheet="1" objects="1" scenarios="1"/>
  <mergeCells count="14">
    <mergeCell ref="A39:G39"/>
    <mergeCell ref="A35:G35"/>
    <mergeCell ref="A36:G36"/>
    <mergeCell ref="A37:G37"/>
    <mergeCell ref="A22:C22"/>
    <mergeCell ref="A23:C23"/>
    <mergeCell ref="A38:G38"/>
    <mergeCell ref="A34:G34"/>
    <mergeCell ref="A1:B3"/>
    <mergeCell ref="E1:I1"/>
    <mergeCell ref="E22:G22"/>
    <mergeCell ref="A24:C24"/>
    <mergeCell ref="A33:G33"/>
    <mergeCell ref="A32:G32"/>
  </mergeCells>
  <phoneticPr fontId="2" type="noConversion"/>
  <dataValidations count="3">
    <dataValidation type="list" allowBlank="1" showInputMessage="1" showErrorMessage="1" sqref="B4">
      <formula1>$F$3:$F$20</formula1>
    </dataValidation>
    <dataValidation type="list" allowBlank="1" showInputMessage="1" showErrorMessage="1" sqref="B5">
      <formula1>$F$24:$F$30</formula1>
    </dataValidation>
    <dataValidation allowBlank="1" showInputMessage="1" showErrorMessage="1" promptTitle="Formulacije gnojiva" sqref="F3:I20"/>
  </dataValidations>
  <hyperlinks>
    <hyperlink ref="A27" r:id="rId1" display="e-mail: vuk48@outlook.com"/>
    <hyperlink ref="A28" r:id="rId2" tooltip="http://vladimir-vukadinovic.from.hr" display="http://vladimir-vukadinovic.from.hr"/>
  </hyperlinks>
  <pageMargins left="0.75" right="0.75" top="1" bottom="1" header="0.5" footer="0.5"/>
  <pageSetup paperSize="9" orientation="portrait" horizontalDpi="1200" verticalDpi="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4</vt:i4>
      </vt:variant>
    </vt:vector>
  </HeadingPairs>
  <TitlesOfParts>
    <vt:vector size="5" baseType="lpstr">
      <vt:lpstr>NPK_calc</vt:lpstr>
      <vt:lpstr>N_raspodjela</vt:lpstr>
      <vt:lpstr>NPK_calc!NPK_formulacije</vt:lpstr>
      <vt:lpstr>NPK_formulacije</vt:lpstr>
      <vt:lpstr>Raspodjela_N</vt:lpstr>
    </vt:vector>
  </TitlesOfParts>
  <Company>PFOS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Vladimir</cp:lastModifiedBy>
  <dcterms:created xsi:type="dcterms:W3CDTF">2007-11-20T09:16:48Z</dcterms:created>
  <dcterms:modified xsi:type="dcterms:W3CDTF">2017-02-13T17:35:31Z</dcterms:modified>
</cp:coreProperties>
</file>